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22020" windowHeight="100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8" i="1" l="1"/>
  <c r="G18" i="1" s="1"/>
  <c r="F17" i="1"/>
  <c r="G17" i="1" s="1"/>
  <c r="F16" i="1"/>
  <c r="G16" i="1" s="1"/>
  <c r="F15" i="1"/>
  <c r="G15" i="1" s="1"/>
  <c r="E18" i="1" l="1"/>
  <c r="E17" i="1"/>
  <c r="E16" i="1"/>
  <c r="E15" i="1"/>
  <c r="C18" i="1"/>
  <c r="C17" i="1"/>
  <c r="B11" i="1"/>
  <c r="D18" i="1" s="1"/>
  <c r="C16" i="1"/>
  <c r="C15" i="1"/>
  <c r="F5" i="1"/>
  <c r="E5" i="1"/>
  <c r="D5" i="1"/>
  <c r="C5" i="1"/>
  <c r="D15" i="1" l="1"/>
  <c r="D16" i="1"/>
  <c r="N16" i="1" s="1"/>
  <c r="D17" i="1"/>
  <c r="N17" i="1" s="1"/>
  <c r="N18" i="1"/>
  <c r="F3" i="1"/>
  <c r="F4" i="1"/>
  <c r="F2" i="1"/>
  <c r="E4" i="1"/>
  <c r="E3" i="1"/>
  <c r="E2" i="1"/>
  <c r="D4" i="1"/>
  <c r="D3" i="1"/>
  <c r="D2" i="1"/>
  <c r="C2" i="1"/>
  <c r="C4" i="1"/>
  <c r="C3" i="1"/>
  <c r="B4" i="1"/>
  <c r="B2" i="1"/>
  <c r="B3" i="1" s="1"/>
  <c r="M15" i="1" l="1"/>
  <c r="N15" i="1"/>
  <c r="H18" i="1"/>
  <c r="M18" i="1"/>
  <c r="M16" i="1"/>
  <c r="L17" i="1"/>
  <c r="M17" i="1"/>
  <c r="J16" i="1"/>
  <c r="I18" i="1"/>
  <c r="J18" i="1"/>
  <c r="L18" i="1"/>
  <c r="K18" i="1"/>
  <c r="I16" i="1"/>
  <c r="K16" i="1"/>
  <c r="L16" i="1"/>
  <c r="I15" i="1"/>
  <c r="K15" i="1"/>
  <c r="J15" i="1"/>
  <c r="H15" i="1"/>
  <c r="K17" i="1"/>
  <c r="H17" i="1"/>
  <c r="J17" i="1"/>
  <c r="I17" i="1"/>
  <c r="H16" i="1"/>
  <c r="L15" i="1"/>
</calcChain>
</file>

<file path=xl/sharedStrings.xml><?xml version="1.0" encoding="utf-8"?>
<sst xmlns="http://schemas.openxmlformats.org/spreadsheetml/2006/main" count="38" uniqueCount="38">
  <si>
    <t>Interface</t>
  </si>
  <si>
    <t>Bitrate (Mbps)</t>
  </si>
  <si>
    <t>Single Camera Link</t>
  </si>
  <si>
    <t>Dual Camera Link</t>
  </si>
  <si>
    <t>Dual Camera Link 10 Tap.</t>
  </si>
  <si>
    <t>Pixels Per Frame</t>
  </si>
  <si>
    <t>Width</t>
  </si>
  <si>
    <t>Height</t>
  </si>
  <si>
    <t>Pixel Rate 
(Mpps) 
8-bpp</t>
  </si>
  <si>
    <t>Pixel Rate 
(Mpps) 
10-bpp</t>
  </si>
  <si>
    <t>Pixel Rate 
(Mpps) 
12-bpp</t>
  </si>
  <si>
    <t>Pixel Rate 
(Mpps) 
16-bpp</t>
  </si>
  <si>
    <t>MCLK</t>
  </si>
  <si>
    <t>Sensor Bits / Pixel</t>
  </si>
  <si>
    <t>Can be 10 or 12, default is 10.</t>
  </si>
  <si>
    <t>FOT_LENGTH</t>
  </si>
  <si>
    <t>Outputs</t>
  </si>
  <si>
    <t>FOT (usecs)</t>
  </si>
  <si>
    <t>Defaults to 150.  Use SCLK command to change.  Up to 300 MHz for Camlink Mode, 150 MHz for Ethernet Mode</t>
  </si>
  <si>
    <t>SLOT_LENGTH</t>
  </si>
  <si>
    <t>Max Sensor Framerate</t>
  </si>
  <si>
    <t>GigE (measured)</t>
  </si>
  <si>
    <t>FPS 10 Tap
16 Bpp</t>
  </si>
  <si>
    <t>FPS 10 Tap
12 Bpp</t>
  </si>
  <si>
    <t>FPS 10-Tap
8 Bpp</t>
  </si>
  <si>
    <t>FPS base mode
8 Bpp</t>
  </si>
  <si>
    <t>FPS base mode
16 Bpp</t>
  </si>
  <si>
    <t>GigE
12 BPP</t>
  </si>
  <si>
    <t>GigE
8 BPP</t>
  </si>
  <si>
    <t>Sensor Readout Time (usecs)</t>
  </si>
  <si>
    <t>GigE
16 BPP</t>
  </si>
  <si>
    <t>Expected Frame Rate, Output Interface Dependant</t>
  </si>
  <si>
    <t>Register setting (don't edit, computed from sensor bit depth)</t>
  </si>
  <si>
    <t>16 LVDS outputs currently only option</t>
  </si>
  <si>
    <t>Register setting, don't change.</t>
  </si>
  <si>
    <t>INSTRUCTIONS:  Edite the parameters in the purple shaded boxes.  These items will update the remaining fields.  The resulting frame rates are shown for various interfaces in the lower right.</t>
  </si>
  <si>
    <t>Exposure Time [ms]</t>
  </si>
  <si>
    <t>The minimum exposure time is approximately 1 ROW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</si>
</sst>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2" borderId="0" xfId="0" applyFill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2" fontId="0" fillId="0" borderId="1" xfId="0" applyNumberForma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B13" sqref="B13"/>
    </sheetView>
  </sheetViews>
  <sheetFormatPr defaultRowHeight="14.4" x14ac:dyDescent="0.3"/>
  <cols>
    <col min="1" max="1" width="22.33203125" customWidth="1"/>
    <col min="2" max="2" width="18.88671875" customWidth="1"/>
    <col min="3" max="3" width="17.109375" customWidth="1"/>
    <col min="4" max="4" width="19.6640625" customWidth="1"/>
    <col min="5" max="5" width="13.109375" customWidth="1"/>
    <col min="6" max="6" width="11" customWidth="1"/>
    <col min="7" max="7" width="10" customWidth="1"/>
    <col min="8" max="8" width="10.6640625" customWidth="1"/>
    <col min="9" max="9" width="12.109375" customWidth="1"/>
    <col min="10" max="10" width="14.21875" customWidth="1"/>
    <col min="11" max="11" width="13.44140625" customWidth="1"/>
  </cols>
  <sheetData>
    <row r="1" spans="1:14" ht="43.2" x14ac:dyDescent="0.3">
      <c r="A1" s="2" t="s">
        <v>0</v>
      </c>
      <c r="B1" s="2" t="s">
        <v>1</v>
      </c>
      <c r="C1" s="3" t="s">
        <v>8</v>
      </c>
      <c r="D1" s="3" t="s">
        <v>9</v>
      </c>
      <c r="E1" s="3" t="s">
        <v>10</v>
      </c>
      <c r="F1" s="3" t="s">
        <v>11</v>
      </c>
    </row>
    <row r="2" spans="1:14" ht="15" x14ac:dyDescent="0.3">
      <c r="A2" t="s">
        <v>2</v>
      </c>
      <c r="B2">
        <f>24*85</f>
        <v>2040</v>
      </c>
      <c r="C2">
        <f>3*85</f>
        <v>255</v>
      </c>
      <c r="D2">
        <f>2*85</f>
        <v>170</v>
      </c>
      <c r="E2">
        <f>2*85</f>
        <v>170</v>
      </c>
      <c r="F2">
        <f>85</f>
        <v>85</v>
      </c>
    </row>
    <row r="3" spans="1:14" ht="15" x14ac:dyDescent="0.3">
      <c r="A3" t="s">
        <v>3</v>
      </c>
      <c r="B3">
        <f>3*B2</f>
        <v>6120</v>
      </c>
      <c r="C3">
        <f>3*C2</f>
        <v>765</v>
      </c>
      <c r="D3">
        <f>4*85</f>
        <v>340</v>
      </c>
      <c r="E3">
        <f>4*85</f>
        <v>340</v>
      </c>
      <c r="F3">
        <f>2*85</f>
        <v>170</v>
      </c>
    </row>
    <row r="4" spans="1:14" ht="15" x14ac:dyDescent="0.3">
      <c r="A4" t="s">
        <v>4</v>
      </c>
      <c r="B4">
        <f>80*85</f>
        <v>6800</v>
      </c>
      <c r="C4">
        <f>10*85</f>
        <v>850</v>
      </c>
      <c r="D4">
        <f>8*85</f>
        <v>680</v>
      </c>
      <c r="E4">
        <f>6*85</f>
        <v>510</v>
      </c>
      <c r="F4">
        <f>5*85</f>
        <v>425</v>
      </c>
    </row>
    <row r="5" spans="1:14" ht="15" x14ac:dyDescent="0.3">
      <c r="A5" t="s">
        <v>21</v>
      </c>
      <c r="B5">
        <v>750</v>
      </c>
      <c r="C5" s="1">
        <f>$B5/8</f>
        <v>93.75</v>
      </c>
      <c r="D5" s="1">
        <f>$B5/10</f>
        <v>75</v>
      </c>
      <c r="E5" s="1">
        <f>$B5/12</f>
        <v>62.5</v>
      </c>
      <c r="F5" s="1">
        <f>$B5/16</f>
        <v>46.875</v>
      </c>
    </row>
    <row r="7" spans="1:14" x14ac:dyDescent="0.3">
      <c r="A7" t="s">
        <v>13</v>
      </c>
      <c r="B7" s="5">
        <v>10</v>
      </c>
      <c r="C7" t="s">
        <v>14</v>
      </c>
    </row>
    <row r="8" spans="1:14" ht="15" x14ac:dyDescent="0.3">
      <c r="A8" t="s">
        <v>12</v>
      </c>
      <c r="B8" s="5">
        <v>150</v>
      </c>
      <c r="C8" t="s">
        <v>18</v>
      </c>
    </row>
    <row r="9" spans="1:14" ht="15" x14ac:dyDescent="0.3">
      <c r="A9" t="s">
        <v>15</v>
      </c>
      <c r="B9">
        <v>50</v>
      </c>
      <c r="C9" t="s">
        <v>34</v>
      </c>
    </row>
    <row r="10" spans="1:14" ht="15" x14ac:dyDescent="0.3">
      <c r="A10" t="s">
        <v>16</v>
      </c>
      <c r="B10">
        <v>16</v>
      </c>
      <c r="C10" t="s">
        <v>33</v>
      </c>
    </row>
    <row r="11" spans="1:14" ht="15" x14ac:dyDescent="0.3">
      <c r="A11" t="s">
        <v>19</v>
      </c>
      <c r="B11">
        <f>IF(B7=10,112,122)</f>
        <v>112</v>
      </c>
      <c r="C11" t="s">
        <v>32</v>
      </c>
    </row>
    <row r="12" spans="1:14" x14ac:dyDescent="0.3">
      <c r="A12" t="s">
        <v>36</v>
      </c>
      <c r="B12" s="5">
        <v>7.0000000000000001E-3</v>
      </c>
      <c r="C12" t="s">
        <v>37</v>
      </c>
    </row>
    <row r="13" spans="1:14" x14ac:dyDescent="0.3">
      <c r="F13" s="6"/>
      <c r="G13" s="7" t="s">
        <v>31</v>
      </c>
      <c r="H13" s="7"/>
      <c r="I13" s="7"/>
      <c r="J13" s="7"/>
      <c r="K13" s="7"/>
      <c r="L13" s="7"/>
      <c r="M13" s="7"/>
      <c r="N13" s="7"/>
    </row>
    <row r="14" spans="1:14" s="4" customFormat="1" ht="43.2" x14ac:dyDescent="0.3">
      <c r="A14" s="3" t="s">
        <v>6</v>
      </c>
      <c r="B14" s="3" t="s">
        <v>7</v>
      </c>
      <c r="C14" s="3" t="s">
        <v>17</v>
      </c>
      <c r="D14" s="3" t="s">
        <v>29</v>
      </c>
      <c r="E14" s="3" t="s">
        <v>5</v>
      </c>
      <c r="F14" s="8" t="s">
        <v>20</v>
      </c>
      <c r="G14" s="8" t="s">
        <v>22</v>
      </c>
      <c r="H14" s="8" t="s">
        <v>23</v>
      </c>
      <c r="I14" s="8" t="s">
        <v>24</v>
      </c>
      <c r="J14" s="8" t="s">
        <v>25</v>
      </c>
      <c r="K14" s="8" t="s">
        <v>26</v>
      </c>
      <c r="L14" s="8" t="s">
        <v>27</v>
      </c>
      <c r="M14" s="8" t="s">
        <v>28</v>
      </c>
      <c r="N14" s="8" t="s">
        <v>30</v>
      </c>
    </row>
    <row r="15" spans="1:14" x14ac:dyDescent="0.3">
      <c r="A15" s="5">
        <v>3360</v>
      </c>
      <c r="B15" s="5">
        <v>2496</v>
      </c>
      <c r="C15" s="1">
        <f>$B$7/2*(1/$B$8)*(224*$B$9+1+112+2*113*32/$B$10)</f>
        <v>392.16666666666669</v>
      </c>
      <c r="D15" s="1">
        <f>($B$11+1)*$B$7/2*(1/$B$8)*32/$B$10*$B15</f>
        <v>18803.2</v>
      </c>
      <c r="E15" s="1">
        <f>A15*B15</f>
        <v>8386560</v>
      </c>
      <c r="F15" s="9">
        <f>1000000/(C15+MAX(D15,$B$12*1000))</f>
        <v>52.095905088207047</v>
      </c>
      <c r="G15" s="9">
        <f>MIN($F15,$F$4*1000000/$E15)</f>
        <v>50.676320207570207</v>
      </c>
      <c r="H15" s="9">
        <f>MIN($F15,$E$4*1000000/$E15)</f>
        <v>52.095905088207047</v>
      </c>
      <c r="I15" s="9">
        <f>MIN($F15,$C$4*1000000/$E15)</f>
        <v>52.095905088207047</v>
      </c>
      <c r="J15" s="9">
        <f>MIN($F15,$C$2*1000000/$E15)</f>
        <v>30.405792124542124</v>
      </c>
      <c r="K15" s="9">
        <f>MIN($F15,$F$2*1000000/$E15)</f>
        <v>10.135264041514041</v>
      </c>
      <c r="L15" s="9">
        <f>MIN($F15,$E$5*1000000/$E15)</f>
        <v>7.4524000305250304</v>
      </c>
      <c r="M15" s="9">
        <f>MIN($F15,$C$5*1000000/$E15)</f>
        <v>11.178600045787546</v>
      </c>
      <c r="N15" s="9">
        <f>MIN($F15,$F$5*1000000/$E15)</f>
        <v>5.5893000228937728</v>
      </c>
    </row>
    <row r="16" spans="1:14" x14ac:dyDescent="0.3">
      <c r="A16" s="5">
        <v>3360</v>
      </c>
      <c r="B16" s="5">
        <v>2496</v>
      </c>
      <c r="C16" s="1">
        <f>$B$7/2*(1/$B$8)*(224*$B$9+1+112+2*113*32/$B$10)</f>
        <v>392.16666666666669</v>
      </c>
      <c r="D16" s="1">
        <f>($B$11+1)*$B$7/2*(1/$B$8)*32/$B$10*$B16</f>
        <v>18803.2</v>
      </c>
      <c r="E16" s="1">
        <f>A16*B16</f>
        <v>8386560</v>
      </c>
      <c r="F16" s="9">
        <f>1000000/(C16+MAX(D16,$B$12*1000))</f>
        <v>52.095905088207047</v>
      </c>
      <c r="G16" s="9">
        <f>MIN($F16,$F$4*1000000/$E16)</f>
        <v>50.676320207570207</v>
      </c>
      <c r="H16" s="9">
        <f>MIN($F16,$E$4*1000000/$E16)</f>
        <v>52.095905088207047</v>
      </c>
      <c r="I16" s="9">
        <f>MIN($F16,$C$4*1000000/$E16)</f>
        <v>52.095905088207047</v>
      </c>
      <c r="J16" s="9">
        <f>MIN($F16,$C$2*1000000/$E16)</f>
        <v>30.405792124542124</v>
      </c>
      <c r="K16" s="9">
        <f>MIN($F16,$F$2*1000000/$E16)</f>
        <v>10.135264041514041</v>
      </c>
      <c r="L16" s="9">
        <f>MIN($F16,$E$5*1000000/$E16)</f>
        <v>7.4524000305250304</v>
      </c>
      <c r="M16" s="9">
        <f>MIN($F16,$C$5*1000000/$E16)</f>
        <v>11.178600045787546</v>
      </c>
      <c r="N16" s="9">
        <f>MIN($F16,$F$5*1000000/$E16)</f>
        <v>5.5893000228937728</v>
      </c>
    </row>
    <row r="17" spans="1:14" x14ac:dyDescent="0.3">
      <c r="A17" s="5">
        <v>3360</v>
      </c>
      <c r="B17" s="5">
        <v>2496</v>
      </c>
      <c r="C17" s="1">
        <f>$B$7/2*(1/$B$8)*(224*$B$9+1+112+2*113*32/$B$10)</f>
        <v>392.16666666666669</v>
      </c>
      <c r="D17" s="1">
        <f>($B$11+1)*$B$7/2*(1/$B$8)*32/$B$10*$B17</f>
        <v>18803.2</v>
      </c>
      <c r="E17" s="1">
        <f>A17*B17</f>
        <v>8386560</v>
      </c>
      <c r="F17" s="9">
        <f>1000000/(C17+MAX(D17,$B$12*1000))</f>
        <v>52.095905088207047</v>
      </c>
      <c r="G17" s="9">
        <f>MIN($F17,$F$4*1000000/$E17)</f>
        <v>50.676320207570207</v>
      </c>
      <c r="H17" s="9">
        <f>MIN($F17,$E$4*1000000/$E17)</f>
        <v>52.095905088207047</v>
      </c>
      <c r="I17" s="9">
        <f>MIN($F17,$C$4*1000000/$E17)</f>
        <v>52.095905088207047</v>
      </c>
      <c r="J17" s="9">
        <f>MIN($F17,$C$2*1000000/$E17)</f>
        <v>30.405792124542124</v>
      </c>
      <c r="K17" s="9">
        <f>MIN($F17,$F$2*1000000/$E17)</f>
        <v>10.135264041514041</v>
      </c>
      <c r="L17" s="9">
        <f>MIN($F17,$E$5*1000000/$E17)</f>
        <v>7.4524000305250304</v>
      </c>
      <c r="M17" s="9">
        <f>MIN($F17,$C$5*1000000/$E17)</f>
        <v>11.178600045787546</v>
      </c>
      <c r="N17" s="9">
        <f>MIN($F17,$F$5*1000000/$E17)</f>
        <v>5.5893000228937728</v>
      </c>
    </row>
    <row r="18" spans="1:14" x14ac:dyDescent="0.3">
      <c r="A18" s="5">
        <v>3360</v>
      </c>
      <c r="B18" s="5">
        <v>1</v>
      </c>
      <c r="C18" s="1">
        <f>$B$7/2*(1/$B$8)*(224*$B$9+1+112+2*113*32/$B$10)</f>
        <v>392.16666666666669</v>
      </c>
      <c r="D18" s="1">
        <f>($B$11+1)*$B$7/2*(1/$B$8)*32/$B$10*$B18</f>
        <v>7.5333333333333341</v>
      </c>
      <c r="E18" s="1">
        <f>A18*B18</f>
        <v>3360</v>
      </c>
      <c r="F18" s="9">
        <f>1000000/(C18+MAX(D18,$B$12*1000))</f>
        <v>2501.876407305479</v>
      </c>
      <c r="G18" s="9">
        <f>MIN($F18,$F$4*1000000/$E18)</f>
        <v>2501.876407305479</v>
      </c>
      <c r="H18" s="9">
        <f>MIN($F18,$E$4*1000000/$E18)</f>
        <v>2501.876407305479</v>
      </c>
      <c r="I18" s="9">
        <f>MIN($F18,$C$4*1000000/$E18)</f>
        <v>2501.876407305479</v>
      </c>
      <c r="J18" s="9">
        <f>MIN($F18,$C$2*1000000/$E18)</f>
        <v>2501.876407305479</v>
      </c>
      <c r="K18" s="9">
        <f>MIN($F18,$F$2*1000000/$E18)</f>
        <v>2501.876407305479</v>
      </c>
      <c r="L18" s="9">
        <f>MIN($F18,$E$5*1000000/$E18)</f>
        <v>2501.876407305479</v>
      </c>
      <c r="M18" s="9">
        <f>MIN($F18,$C$5*1000000/$E18)</f>
        <v>2501.876407305479</v>
      </c>
      <c r="N18" s="9">
        <f>MIN($F18,$F$5*1000000/$E18)</f>
        <v>2501.876407305479</v>
      </c>
    </row>
    <row r="22" spans="1:14" x14ac:dyDescent="0.3">
      <c r="A22" t="s">
        <v>35</v>
      </c>
    </row>
  </sheetData>
  <mergeCells count="1">
    <mergeCell ref="G13:N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mikew</dc:creator>
  <cp:lastModifiedBy>mikew</cp:lastModifiedBy>
  <dcterms:created xsi:type="dcterms:W3CDTF">2014-01-26T18:03:41Z</dcterms:created>
  <dcterms:modified xsi:type="dcterms:W3CDTF">2016-08-29T15:30:32Z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a596d354-401b-4682-aaad-edf983325cbc</vt:lpwstr>
  </property>
</Properties>
</file>